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225" windowWidth="9870" windowHeight="7695" activeTab="0"/>
  </bookViews>
  <sheets>
    <sheet name="MEAP" sheetId="1" r:id="rId1"/>
  </sheets>
  <definedNames>
    <definedName name="_xlnm.Print_Area" localSheetId="0">'MEAP'!$A$1:$H$53</definedName>
  </definedNames>
  <calcPr fullCalcOnLoad="1"/>
</workbook>
</file>

<file path=xl/comments1.xml><?xml version="1.0" encoding="utf-8"?>
<comments xmlns="http://schemas.openxmlformats.org/spreadsheetml/2006/main">
  <authors>
    <author>C JEFF WANG</author>
    <author>C. Jeffrey Wang</author>
  </authors>
  <commentList>
    <comment ref="C6" authorId="0">
      <text>
        <r>
          <rPr>
            <b/>
            <sz val="10"/>
            <color indexed="12"/>
            <rFont val="Tahoma"/>
            <family val="2"/>
          </rPr>
          <t>ACP-30-5K Relative Channel Numbers obtained with your Instrument in 256 Channel Scale.</t>
        </r>
      </text>
    </comment>
    <comment ref="J18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1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<sst xmlns="http://schemas.openxmlformats.org/spreadsheetml/2006/main" count="52" uniqueCount="45">
  <si>
    <t>PMT LINEARITY QC RECORD</t>
  </si>
  <si>
    <t>PEAK #</t>
  </si>
  <si>
    <t>CH #</t>
  </si>
  <si>
    <t>MEAP</t>
  </si>
  <si>
    <t>MEAP LOG</t>
  </si>
  <si>
    <t>CALC.</t>
  </si>
  <si>
    <t>RESIDUAL</t>
  </si>
  <si>
    <t>CALC. MEAP</t>
  </si>
  <si>
    <t>Lot No.:</t>
  </si>
  <si>
    <t xml:space="preserve">File # </t>
  </si>
  <si>
    <t>Acceptable:</t>
  </si>
  <si>
    <t>By:</t>
  </si>
  <si>
    <t>Date:</t>
  </si>
  <si>
    <t>Action taken if not linear:</t>
  </si>
  <si>
    <t>Rainbow Calibration Particles (ACP-30-5K)</t>
  </si>
  <si>
    <t>CROSS CALIBRATION TABLE</t>
  </si>
  <si>
    <t>1024 CH#</t>
  </si>
  <si>
    <t>256 CH#</t>
  </si>
  <si>
    <t>CH#</t>
  </si>
  <si>
    <t xml:space="preserve">Calc. </t>
  </si>
  <si>
    <t>Calc. MEAP</t>
  </si>
  <si>
    <t xml:space="preserve">  1024 MEAN CH#</t>
  </si>
  <si>
    <t xml:space="preserve"> to 256 REL. CH#</t>
  </si>
  <si>
    <t xml:space="preserve">  CONVERSION</t>
  </si>
  <si>
    <t xml:space="preserve">     TABLE NO. 1</t>
  </si>
  <si>
    <t xml:space="preserve">  1024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</si>
  <si>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</si>
  <si>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</si>
  <si>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</si>
  <si>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t>CONVERTED VALUES</t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</si>
  <si>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</si>
  <si>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</si>
  <si>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</si>
  <si>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</si>
  <si>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r>
      <t>[PASTE SPECIAL],</t>
    </r>
    <r>
      <rPr>
        <sz val="10"/>
        <color indexed="12"/>
        <rFont val="Arial"/>
        <family val="2"/>
      </rPr>
      <t xml:space="preserve"> AND</t>
    </r>
  </si>
  <si>
    <t>TO BE COPIED; THEN,</t>
  </si>
  <si>
    <t>TYPE THE NAME OF YOUR LAB HERE</t>
  </si>
  <si>
    <r>
      <t xml:space="preserve">FINALLY </t>
    </r>
    <r>
      <rPr>
        <b/>
        <sz val="10"/>
        <color indexed="12"/>
        <rFont val="Arial"/>
        <family val="2"/>
      </rPr>
      <t>[PASTE VALUES]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</si>
  <si>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</si>
  <si>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Ave Residual</t>
  </si>
  <si>
    <t xml:space="preserve">     FOR UNKNOWN SAMPLES</t>
  </si>
  <si>
    <t>Sample</t>
  </si>
  <si>
    <t>Slope:</t>
  </si>
  <si>
    <t>Intercept:</t>
  </si>
  <si>
    <t>Rsq: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</si>
</sst>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</numFmts>
  <fonts count="59">
    <font>
      <sz val="10"/>
      <name val="Arial"/>
      <family val="0"/>
    </font>
    <font>
      <b/>
      <u val="single"/>
      <sz val="22"/>
      <color indexed="8"/>
      <name val="Helvetica"/>
      <family val="0"/>
    </font>
    <font>
      <sz val="16"/>
      <name val="Helvetic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vertAlign val="superscript"/>
      <sz val="8"/>
      <color indexed="12"/>
      <name val="Tahoma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sz val="10.25"/>
      <color indexed="8"/>
      <name val="Arial"/>
      <family val="2"/>
    </font>
    <font>
      <vertAlign val="superscript"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2"/>
    </font>
    <font>
      <b/>
      <sz val="19.2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3" fillId="0" borderId="23" xfId="0" applyFont="1" applyBorder="1" applyAlignment="1">
      <alignment horizontal="center"/>
    </xf>
    <xf numFmtId="166" fontId="0" fillId="0" borderId="24" xfId="0" applyNumberFormat="1" applyBorder="1" applyAlignment="1" applyProtection="1">
      <alignment/>
      <protection hidden="1"/>
    </xf>
    <xf numFmtId="167" fontId="0" fillId="34" borderId="24" xfId="0" applyNumberFormat="1" applyFill="1" applyBorder="1" applyAlignment="1" applyProtection="1">
      <alignment horizontal="center"/>
      <protection hidden="1"/>
    </xf>
    <xf numFmtId="167" fontId="0" fillId="34" borderId="25" xfId="0" applyNumberFormat="1" applyFill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7" fillId="33" borderId="2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5" borderId="23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0" fillId="34" borderId="24" xfId="0" applyNumberFormat="1" applyFill="1" applyBorder="1" applyAlignment="1" applyProtection="1">
      <alignment horizontal="center"/>
      <protection hidden="1"/>
    </xf>
    <xf numFmtId="1" fontId="0" fillId="34" borderId="28" xfId="0" applyNumberFormat="1" applyFill="1" applyBorder="1" applyAlignment="1" applyProtection="1">
      <alignment/>
      <protection hidden="1"/>
    </xf>
    <xf numFmtId="1" fontId="0" fillId="34" borderId="27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36" borderId="29" xfId="0" applyFont="1" applyFill="1" applyBorder="1" applyAlignment="1">
      <alignment/>
    </xf>
    <xf numFmtId="0" fontId="10" fillId="36" borderId="30" xfId="0" applyFont="1" applyFill="1" applyBorder="1" applyAlignment="1">
      <alignment/>
    </xf>
    <xf numFmtId="0" fontId="11" fillId="33" borderId="31" xfId="0" applyFont="1" applyFill="1" applyBorder="1" applyAlignment="1">
      <alignment horizontal="left"/>
    </xf>
    <xf numFmtId="0" fontId="0" fillId="37" borderId="24" xfId="0" applyFill="1" applyBorder="1" applyAlignment="1" applyProtection="1">
      <alignment/>
      <protection locked="0"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/>
    </xf>
    <xf numFmtId="0" fontId="0" fillId="37" borderId="25" xfId="0" applyFill="1" applyBorder="1" applyAlignment="1" applyProtection="1">
      <alignment/>
      <protection locked="0"/>
    </xf>
    <xf numFmtId="2" fontId="0" fillId="35" borderId="23" xfId="0" applyNumberFormat="1" applyFill="1" applyBorder="1" applyAlignment="1" applyProtection="1">
      <alignment/>
      <protection hidden="1"/>
    </xf>
    <xf numFmtId="0" fontId="14" fillId="35" borderId="32" xfId="0" applyFont="1" applyFill="1" applyBorder="1" applyAlignment="1">
      <alignment/>
    </xf>
    <xf numFmtId="0" fontId="0" fillId="35" borderId="33" xfId="0" applyFill="1" applyBorder="1" applyAlignment="1">
      <alignment/>
    </xf>
    <xf numFmtId="0" fontId="14" fillId="35" borderId="19" xfId="0" applyFont="1" applyFill="1" applyBorder="1" applyAlignment="1">
      <alignment/>
    </xf>
    <xf numFmtId="0" fontId="0" fillId="35" borderId="34" xfId="0" applyFill="1" applyBorder="1" applyAlignment="1">
      <alignment/>
    </xf>
    <xf numFmtId="0" fontId="4" fillId="35" borderId="32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15" fillId="0" borderId="29" xfId="0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3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1" fontId="3" fillId="37" borderId="16" xfId="0" applyNumberFormat="1" applyFont="1" applyFill="1" applyBorder="1" applyAlignment="1" applyProtection="1">
      <alignment/>
      <protection locked="0"/>
    </xf>
    <xf numFmtId="1" fontId="3" fillId="37" borderId="38" xfId="0" applyNumberFormat="1" applyFont="1" applyFill="1" applyBorder="1" applyAlignment="1" applyProtection="1">
      <alignment/>
      <protection locked="0"/>
    </xf>
    <xf numFmtId="0" fontId="3" fillId="35" borderId="31" xfId="0" applyFont="1" applyFill="1" applyBorder="1" applyAlignment="1">
      <alignment horizontal="right"/>
    </xf>
    <xf numFmtId="166" fontId="3" fillId="35" borderId="36" xfId="0" applyNumberFormat="1" applyFont="1" applyFill="1" applyBorder="1" applyAlignment="1" applyProtection="1">
      <alignment horizontal="left"/>
      <protection hidden="1"/>
    </xf>
    <xf numFmtId="0" fontId="3" fillId="35" borderId="21" xfId="0" applyFont="1" applyFill="1" applyBorder="1" applyAlignment="1">
      <alignment horizontal="right"/>
    </xf>
    <xf numFmtId="166" fontId="3" fillId="35" borderId="33" xfId="0" applyNumberFormat="1" applyFont="1" applyFill="1" applyBorder="1" applyAlignment="1" applyProtection="1">
      <alignment horizontal="left"/>
      <protection hidden="1"/>
    </xf>
    <xf numFmtId="0" fontId="3" fillId="35" borderId="39" xfId="0" applyFont="1" applyFill="1" applyBorder="1" applyAlignment="1">
      <alignment horizontal="right"/>
    </xf>
    <xf numFmtId="166" fontId="3" fillId="35" borderId="34" xfId="0" applyNumberFormat="1" applyFont="1" applyFill="1" applyBorder="1" applyAlignment="1" applyProtection="1">
      <alignment horizontal="left"/>
      <protection hidden="1"/>
    </xf>
    <xf numFmtId="169" fontId="3" fillId="34" borderId="20" xfId="0" applyNumberFormat="1" applyFont="1" applyFill="1" applyBorder="1" applyAlignment="1">
      <alignment horizontal="center" vertical="center"/>
    </xf>
    <xf numFmtId="167" fontId="3" fillId="34" borderId="29" xfId="0" applyNumberFormat="1" applyFont="1" applyFill="1" applyBorder="1" applyAlignment="1" applyProtection="1">
      <alignment horizontal="center"/>
      <protection hidden="1"/>
    </xf>
    <xf numFmtId="0" fontId="3" fillId="0" borderId="40" xfId="0" applyFont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9" fontId="0" fillId="34" borderId="24" xfId="0" applyNumberFormat="1" applyFill="1" applyBorder="1" applyAlignment="1" applyProtection="1">
      <alignment horizontal="center"/>
      <protection hidden="1"/>
    </xf>
    <xf numFmtId="169" fontId="0" fillId="34" borderId="25" xfId="0" applyNumberForma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925"/>
          <c:w val="0.8545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MEAP!$C$7:$C$12</c:f>
              <c:numCache/>
            </c:numRef>
          </c:xVal>
          <c:yVal>
            <c:numRef>
              <c:f>MEAP!$D$7:$D$12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MEAP!$C$7:$C$12</c:f>
              <c:numCache/>
            </c:numRef>
          </c:xVal>
          <c:yVal>
            <c:numRef>
              <c:f>MEAP!$F$7:$F$12</c:f>
              <c:numCache/>
            </c:numRef>
          </c:yVal>
          <c:smooth val="0"/>
        </c:ser>
        <c:axId val="31995898"/>
        <c:axId val="19527627"/>
      </c:scatterChart>
      <c:valAx>
        <c:axId val="3199589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 val="max"/>
        <c:crossBetween val="midCat"/>
        <c:dispUnits/>
        <c:majorUnit val="64"/>
        <c:minorUnit val="32"/>
      </c:valAx>
      <c:valAx>
        <c:axId val="1952762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</a:t>
                </a:r>
              </a:p>
            </c:rich>
          </c:tx>
          <c:layout>
            <c:manualLayout>
              <c:xMode val="factor"/>
              <c:yMode val="factor"/>
              <c:x val="0.237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 val="max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0" y="3000375"/>
        <a:ext cx="56864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57421875" style="0" customWidth="1"/>
    <col min="5" max="5" width="11.7109375" style="0" customWidth="1"/>
    <col min="6" max="6" width="9.8515625" style="0" customWidth="1"/>
    <col min="7" max="7" width="12.00390625" style="0" customWidth="1"/>
    <col min="8" max="8" width="13.00390625" style="0" customWidth="1"/>
    <col min="9" max="9" width="1.1484375" style="0" customWidth="1"/>
    <col min="11" max="11" width="9.57421875" style="0" bestFit="1" customWidth="1"/>
    <col min="12" max="12" width="1.28515625" style="0" customWidth="1"/>
    <col min="13" max="16" width="12.7109375" style="0" customWidth="1"/>
  </cols>
  <sheetData>
    <row r="1" spans="1:7" ht="16.5" thickBot="1">
      <c r="A1" s="34"/>
      <c r="B1" s="54" t="s">
        <v>36</v>
      </c>
      <c r="C1" s="55"/>
      <c r="D1" s="55"/>
      <c r="E1" s="55"/>
      <c r="F1" s="55"/>
      <c r="G1" s="56"/>
    </row>
    <row r="2" ht="12.75">
      <c r="A2" s="34"/>
    </row>
    <row r="3" spans="1:6" ht="28.5" customHeight="1" thickBot="1">
      <c r="A3" s="34"/>
      <c r="B3" s="1" t="s">
        <v>0</v>
      </c>
      <c r="C3" s="2"/>
      <c r="D3" s="2"/>
      <c r="E3" s="2"/>
      <c r="F3" s="2"/>
    </row>
    <row r="4" spans="1:16" ht="14.25" customHeight="1" thickBot="1">
      <c r="A4" s="34"/>
      <c r="B4" s="3"/>
      <c r="J4" s="39" t="s">
        <v>24</v>
      </c>
      <c r="K4" s="40"/>
      <c r="M4" s="70" t="s">
        <v>15</v>
      </c>
      <c r="N4" s="71"/>
      <c r="O4" s="71"/>
      <c r="P4" s="72"/>
    </row>
    <row r="5" spans="1:16" ht="15.75" thickBot="1">
      <c r="A5" s="34"/>
      <c r="B5" s="4"/>
      <c r="E5" s="4"/>
      <c r="J5" s="41" t="s">
        <v>25</v>
      </c>
      <c r="K5" s="17"/>
      <c r="M5" s="73" t="s">
        <v>40</v>
      </c>
      <c r="N5" s="74"/>
      <c r="O5" s="74"/>
      <c r="P5" s="75"/>
    </row>
    <row r="6" spans="1:16" ht="15">
      <c r="A6" s="34"/>
      <c r="B6" s="5" t="s">
        <v>1</v>
      </c>
      <c r="C6" s="6" t="s">
        <v>2</v>
      </c>
      <c r="D6" s="7" t="s">
        <v>3</v>
      </c>
      <c r="E6" s="7" t="s">
        <v>4</v>
      </c>
      <c r="F6" s="7" t="s">
        <v>5</v>
      </c>
      <c r="G6" s="8" t="s">
        <v>6</v>
      </c>
      <c r="H6" s="9" t="s">
        <v>7</v>
      </c>
      <c r="J6" s="18" t="s">
        <v>22</v>
      </c>
      <c r="K6" s="19"/>
      <c r="M6" s="57" t="s">
        <v>41</v>
      </c>
      <c r="N6" s="20" t="s">
        <v>18</v>
      </c>
      <c r="O6" s="20" t="s">
        <v>19</v>
      </c>
      <c r="P6" s="20" t="s">
        <v>20</v>
      </c>
    </row>
    <row r="7" spans="1:16" ht="15">
      <c r="A7" s="34"/>
      <c r="B7" s="10">
        <v>1</v>
      </c>
      <c r="C7" s="59">
        <v>10.70830942388327</v>
      </c>
      <c r="D7" s="42"/>
      <c r="E7" s="22"/>
      <c r="F7" s="22">
        <f aca="true" t="shared" si="0" ref="F7:F12">H$14*C7+H$15</f>
        <v>2.404961431315165</v>
      </c>
      <c r="G7" s="35"/>
      <c r="H7" s="36">
        <f aca="true" t="shared" si="1" ref="H7:H12">10^F7</f>
        <v>254.07470576813216</v>
      </c>
      <c r="J7" s="18" t="s">
        <v>23</v>
      </c>
      <c r="K7" s="19"/>
      <c r="M7" s="58"/>
      <c r="N7" s="33"/>
      <c r="O7" s="21">
        <f>H$14*N7+H$15</f>
        <v>2.2628896633984814</v>
      </c>
      <c r="P7" s="43">
        <f aca="true" t="shared" si="2" ref="P7:P18">10^O7</f>
        <v>183.18489647724888</v>
      </c>
    </row>
    <row r="8" spans="1:16" ht="13.5" thickBot="1">
      <c r="A8" s="34"/>
      <c r="B8" s="10">
        <v>2</v>
      </c>
      <c r="C8" s="59">
        <v>124.62948326071935</v>
      </c>
      <c r="D8" s="42">
        <v>7880</v>
      </c>
      <c r="E8" s="22">
        <f>LOG10(D8)</f>
        <v>3.8965262174895554</v>
      </c>
      <c r="F8" s="22">
        <f t="shared" si="0"/>
        <v>3.916402867070188</v>
      </c>
      <c r="G8" s="76">
        <f>((ABS(F8-E8))/F8)</f>
        <v>0.005075231087117928</v>
      </c>
      <c r="H8" s="36">
        <f t="shared" si="1"/>
        <v>8249.029696570793</v>
      </c>
      <c r="J8" s="30" t="s">
        <v>16</v>
      </c>
      <c r="K8" s="31" t="s">
        <v>17</v>
      </c>
      <c r="M8" s="58"/>
      <c r="N8" s="33"/>
      <c r="O8" s="21">
        <f aca="true" t="shared" si="3" ref="O8:O18">H$14*N8+H$15</f>
        <v>2.2628896633984814</v>
      </c>
      <c r="P8" s="43">
        <f t="shared" si="2"/>
        <v>183.18489647724888</v>
      </c>
    </row>
    <row r="9" spans="1:16" ht="12.75">
      <c r="A9" s="34"/>
      <c r="B9" s="10">
        <v>3</v>
      </c>
      <c r="C9" s="59">
        <v>151.37205556013436</v>
      </c>
      <c r="D9" s="42">
        <v>17400</v>
      </c>
      <c r="E9" s="22">
        <f>LOG10(D9)</f>
        <v>4.2405492482825995</v>
      </c>
      <c r="F9" s="22">
        <f t="shared" si="0"/>
        <v>4.271208128556536</v>
      </c>
      <c r="G9" s="76">
        <f>((ABS(F9-E9))/F9)</f>
        <v>0.007178034727213702</v>
      </c>
      <c r="H9" s="36">
        <f t="shared" si="1"/>
        <v>18672.743372566038</v>
      </c>
      <c r="J9" s="33"/>
      <c r="K9" s="44">
        <f aca="true" t="shared" si="4" ref="K9:K14">J9/4</f>
        <v>0</v>
      </c>
      <c r="M9" s="58"/>
      <c r="N9" s="33"/>
      <c r="O9" s="21">
        <f t="shared" si="3"/>
        <v>2.2628896633984814</v>
      </c>
      <c r="P9" s="43">
        <f t="shared" si="2"/>
        <v>183.18489647724888</v>
      </c>
    </row>
    <row r="10" spans="1:16" ht="12.75">
      <c r="A10" s="34"/>
      <c r="B10" s="10">
        <v>4</v>
      </c>
      <c r="C10" s="59">
        <v>181.34140719984921</v>
      </c>
      <c r="D10" s="42">
        <v>53100</v>
      </c>
      <c r="E10" s="22">
        <f>LOG10(D10)</f>
        <v>4.725094521081469</v>
      </c>
      <c r="F10" s="22">
        <f t="shared" si="0"/>
        <v>4.6688244657604905</v>
      </c>
      <c r="G10" s="76">
        <f>((ABS(F10-E10))/F10)</f>
        <v>0.012052296190110213</v>
      </c>
      <c r="H10" s="36">
        <f t="shared" si="1"/>
        <v>46647.0802860899</v>
      </c>
      <c r="J10" s="33"/>
      <c r="K10" s="44">
        <f t="shared" si="4"/>
        <v>0</v>
      </c>
      <c r="M10" s="58"/>
      <c r="N10" s="33"/>
      <c r="O10" s="21">
        <f t="shared" si="3"/>
        <v>2.2628896633984814</v>
      </c>
      <c r="P10" s="43">
        <f t="shared" si="2"/>
        <v>183.18489647724888</v>
      </c>
    </row>
    <row r="11" spans="1:16" ht="12.75">
      <c r="A11" s="34"/>
      <c r="B11" s="10">
        <v>5</v>
      </c>
      <c r="C11" s="59">
        <v>209.8462276493104</v>
      </c>
      <c r="D11" s="42">
        <v>130000</v>
      </c>
      <c r="E11" s="22">
        <f>LOG10(D11)</f>
        <v>5.113943352306837</v>
      </c>
      <c r="F11" s="22">
        <f t="shared" si="0"/>
        <v>5.0470102348764145</v>
      </c>
      <c r="G11" s="76">
        <f>((ABS(F11-E11))/F11)</f>
        <v>0.01326193415814648</v>
      </c>
      <c r="H11" s="36">
        <f t="shared" si="1"/>
        <v>111432.07941170242</v>
      </c>
      <c r="J11" s="33"/>
      <c r="K11" s="44">
        <f t="shared" si="4"/>
        <v>0</v>
      </c>
      <c r="M11" s="58"/>
      <c r="N11" s="33"/>
      <c r="O11" s="21">
        <f t="shared" si="3"/>
        <v>2.2628896633984814</v>
      </c>
      <c r="P11" s="43">
        <f t="shared" si="2"/>
        <v>183.18489647724888</v>
      </c>
    </row>
    <row r="12" spans="1:16" ht="13.5" thickBot="1">
      <c r="A12" s="34"/>
      <c r="B12" s="11">
        <v>6</v>
      </c>
      <c r="C12" s="60">
        <v>235.753331680207</v>
      </c>
      <c r="D12" s="45">
        <v>208000</v>
      </c>
      <c r="E12" s="23">
        <f>LOG10(D12)</f>
        <v>5.318063334962762</v>
      </c>
      <c r="F12" s="22">
        <f t="shared" si="0"/>
        <v>5.390730977859593</v>
      </c>
      <c r="G12" s="77">
        <f>((ABS(F12-E12))/F12)</f>
        <v>0.013480109320106314</v>
      </c>
      <c r="H12" s="37">
        <f t="shared" si="1"/>
        <v>245884.40103069734</v>
      </c>
      <c r="J12" s="33"/>
      <c r="K12" s="44">
        <f t="shared" si="4"/>
        <v>0</v>
      </c>
      <c r="M12" s="58"/>
      <c r="N12" s="33"/>
      <c r="O12" s="21">
        <f t="shared" si="3"/>
        <v>2.2628896633984814</v>
      </c>
      <c r="P12" s="43">
        <f t="shared" si="2"/>
        <v>183.18489647724888</v>
      </c>
    </row>
    <row r="13" spans="1:16" ht="13.5" thickBot="1">
      <c r="A13" s="34"/>
      <c r="E13" s="68" t="s">
        <v>39</v>
      </c>
      <c r="F13" s="69"/>
      <c r="G13" s="67">
        <f>AVERAGE(G5:G12)</f>
        <v>0.010209521096538927</v>
      </c>
      <c r="H13" s="38"/>
      <c r="J13" s="33"/>
      <c r="K13" s="44">
        <f t="shared" si="4"/>
        <v>0</v>
      </c>
      <c r="M13" s="58"/>
      <c r="N13" s="33"/>
      <c r="O13" s="21">
        <f t="shared" si="3"/>
        <v>2.2628896633984814</v>
      </c>
      <c r="P13" s="43">
        <f t="shared" si="2"/>
        <v>183.18489647724888</v>
      </c>
    </row>
    <row r="14" spans="1:16" ht="12.75">
      <c r="A14" s="34"/>
      <c r="E14" s="38"/>
      <c r="F14" s="38"/>
      <c r="G14" s="61" t="s">
        <v>42</v>
      </c>
      <c r="H14" s="62">
        <f>SLOPE(E8:E12,C8:C12)</f>
        <v>0.013267432074741337</v>
      </c>
      <c r="J14" s="33"/>
      <c r="K14" s="44">
        <f t="shared" si="4"/>
        <v>0</v>
      </c>
      <c r="M14" s="58"/>
      <c r="N14" s="33"/>
      <c r="O14" s="21">
        <f t="shared" si="3"/>
        <v>2.2628896633984814</v>
      </c>
      <c r="P14" s="43">
        <f t="shared" si="2"/>
        <v>183.18489647724888</v>
      </c>
    </row>
    <row r="15" spans="1:16" ht="12.75">
      <c r="A15" s="34"/>
      <c r="E15" s="38"/>
      <c r="F15" s="38"/>
      <c r="G15" s="63" t="s">
        <v>43</v>
      </c>
      <c r="H15" s="64">
        <f>INTERCEPT(E8:E12,C8:C12)</f>
        <v>2.2628896633984814</v>
      </c>
      <c r="M15" s="58"/>
      <c r="N15" s="33"/>
      <c r="O15" s="21">
        <f t="shared" si="3"/>
        <v>2.2628896633984814</v>
      </c>
      <c r="P15" s="43">
        <f t="shared" si="2"/>
        <v>183.18489647724888</v>
      </c>
    </row>
    <row r="16" spans="1:16" ht="13.5" thickBot="1">
      <c r="A16" s="34"/>
      <c r="E16" s="38"/>
      <c r="F16" s="38"/>
      <c r="G16" s="65" t="s">
        <v>44</v>
      </c>
      <c r="H16" s="66">
        <f>RSQ(E8:E12,C8:C12)</f>
        <v>0.9898286517738144</v>
      </c>
      <c r="M16" s="58"/>
      <c r="N16" s="33"/>
      <c r="O16" s="21">
        <f t="shared" si="3"/>
        <v>2.2628896633984814</v>
      </c>
      <c r="P16" s="43">
        <f t="shared" si="2"/>
        <v>183.18489647724888</v>
      </c>
    </row>
    <row r="17" spans="10:16" ht="13.5" thickBot="1">
      <c r="J17" s="39" t="s">
        <v>26</v>
      </c>
      <c r="K17" s="40"/>
      <c r="M17" s="58"/>
      <c r="N17" s="33"/>
      <c r="O17" s="21">
        <f t="shared" si="3"/>
        <v>2.2628896633984814</v>
      </c>
      <c r="P17" s="43">
        <f t="shared" si="2"/>
        <v>183.18489647724888</v>
      </c>
    </row>
    <row r="18" spans="10:16" ht="15">
      <c r="J18" s="41" t="s">
        <v>21</v>
      </c>
      <c r="K18" s="29"/>
      <c r="M18" s="58"/>
      <c r="N18" s="33"/>
      <c r="O18" s="21">
        <f t="shared" si="3"/>
        <v>2.2628896633984814</v>
      </c>
      <c r="P18" s="43">
        <f t="shared" si="2"/>
        <v>183.18489647724888</v>
      </c>
    </row>
    <row r="19" spans="10:11" ht="15">
      <c r="J19" s="18" t="s">
        <v>22</v>
      </c>
      <c r="K19" s="19"/>
    </row>
    <row r="20" spans="10:11" ht="15">
      <c r="J20" s="18" t="s">
        <v>23</v>
      </c>
      <c r="K20" s="19"/>
    </row>
    <row r="21" spans="10:11" ht="13.5" thickBot="1">
      <c r="J21" s="30" t="s">
        <v>16</v>
      </c>
      <c r="K21" s="31" t="s">
        <v>17</v>
      </c>
    </row>
    <row r="22" spans="10:14" ht="12.75">
      <c r="J22" s="32"/>
      <c r="K22" s="46" t="e">
        <f aca="true" t="shared" si="5" ref="K22:K27">LOG10(J22*10)*(64)</f>
        <v>#NUM!</v>
      </c>
      <c r="M22" s="52" t="s">
        <v>29</v>
      </c>
      <c r="N22" s="53"/>
    </row>
    <row r="23" spans="10:14" ht="12.75">
      <c r="J23" s="33"/>
      <c r="K23" s="46" t="e">
        <f t="shared" si="5"/>
        <v>#NUM!</v>
      </c>
      <c r="M23" s="47" t="s">
        <v>31</v>
      </c>
      <c r="N23" s="48"/>
    </row>
    <row r="24" spans="10:14" ht="12.75">
      <c r="J24" s="33"/>
      <c r="K24" s="46" t="e">
        <f t="shared" si="5"/>
        <v>#NUM!</v>
      </c>
      <c r="M24" s="47" t="s">
        <v>32</v>
      </c>
      <c r="N24" s="48"/>
    </row>
    <row r="25" spans="10:14" ht="12.75">
      <c r="J25" s="33"/>
      <c r="K25" s="46" t="e">
        <f t="shared" si="5"/>
        <v>#NUM!</v>
      </c>
      <c r="M25" s="47" t="s">
        <v>33</v>
      </c>
      <c r="N25" s="48"/>
    </row>
    <row r="26" spans="10:14" ht="12.75">
      <c r="J26" s="33"/>
      <c r="K26" s="46" t="e">
        <f t="shared" si="5"/>
        <v>#NUM!</v>
      </c>
      <c r="M26" s="47" t="s">
        <v>35</v>
      </c>
      <c r="N26" s="48"/>
    </row>
    <row r="27" spans="10:14" ht="12.75">
      <c r="J27" s="33"/>
      <c r="K27" s="46" t="e">
        <f t="shared" si="5"/>
        <v>#NUM!</v>
      </c>
      <c r="M27" s="47" t="s">
        <v>30</v>
      </c>
      <c r="N27" s="48"/>
    </row>
    <row r="28" spans="13:14" ht="12.75">
      <c r="M28" s="51" t="s">
        <v>34</v>
      </c>
      <c r="N28" s="48"/>
    </row>
    <row r="29" spans="13:14" ht="13.5" thickBot="1">
      <c r="M29" s="49" t="s">
        <v>37</v>
      </c>
      <c r="N29" s="50"/>
    </row>
    <row r="30" spans="10:11" ht="13.5" thickBot="1">
      <c r="J30" s="39" t="s">
        <v>27</v>
      </c>
      <c r="K30" s="40"/>
    </row>
    <row r="31" spans="10:11" ht="15">
      <c r="J31" s="41" t="s">
        <v>28</v>
      </c>
      <c r="K31" s="29"/>
    </row>
    <row r="32" spans="10:11" ht="15">
      <c r="J32" s="18" t="s">
        <v>22</v>
      </c>
      <c r="K32" s="19"/>
    </row>
    <row r="33" spans="10:11" ht="15">
      <c r="J33" s="18" t="s">
        <v>23</v>
      </c>
      <c r="K33" s="19"/>
    </row>
    <row r="34" spans="10:11" ht="15" thickBot="1">
      <c r="J34" s="30" t="s">
        <v>38</v>
      </c>
      <c r="K34" s="31" t="s">
        <v>17</v>
      </c>
    </row>
    <row r="35" spans="10:11" ht="12.75">
      <c r="J35" s="32">
        <v>1.47</v>
      </c>
      <c r="K35" s="46">
        <f aca="true" t="shared" si="6" ref="K35:K40">LOG10(J35)*(64)</f>
        <v>10.70830942388327</v>
      </c>
    </row>
    <row r="36" spans="10:11" ht="12.75">
      <c r="J36" s="33">
        <v>88.58</v>
      </c>
      <c r="K36" s="46">
        <f t="shared" si="6"/>
        <v>124.62948326071935</v>
      </c>
    </row>
    <row r="37" spans="10:11" ht="12.75">
      <c r="J37" s="33">
        <v>231.84</v>
      </c>
      <c r="K37" s="46">
        <f t="shared" si="6"/>
        <v>151.37205556013436</v>
      </c>
    </row>
    <row r="38" spans="10:11" ht="12.75">
      <c r="J38" s="33">
        <v>681.49</v>
      </c>
      <c r="K38" s="46">
        <f t="shared" si="6"/>
        <v>181.34140719984921</v>
      </c>
    </row>
    <row r="39" spans="10:11" ht="12.75">
      <c r="J39" s="33">
        <v>1900.41</v>
      </c>
      <c r="K39" s="46">
        <f t="shared" si="6"/>
        <v>209.8462276493104</v>
      </c>
    </row>
    <row r="40" spans="10:11" ht="12.75">
      <c r="J40" s="33">
        <v>4826.65</v>
      </c>
      <c r="K40" s="46">
        <f t="shared" si="6"/>
        <v>235.753331680207</v>
      </c>
    </row>
    <row r="48" spans="1:8" ht="12.75">
      <c r="A48" s="24" t="s">
        <v>14</v>
      </c>
      <c r="B48" s="13"/>
      <c r="C48" s="13"/>
      <c r="D48" s="13"/>
      <c r="E48" s="25" t="s">
        <v>8</v>
      </c>
      <c r="F48" s="13"/>
      <c r="G48" s="25" t="s">
        <v>9</v>
      </c>
      <c r="H48" s="12"/>
    </row>
    <row r="49" spans="1:8" ht="12.75">
      <c r="A49" s="16"/>
      <c r="B49" s="15"/>
      <c r="C49" s="26"/>
      <c r="D49" s="15"/>
      <c r="E49" s="15"/>
      <c r="F49" s="26"/>
      <c r="G49" s="26"/>
      <c r="H49" s="12"/>
    </row>
    <row r="50" spans="1:8" ht="12.75">
      <c r="A50" s="27" t="s">
        <v>10</v>
      </c>
      <c r="B50" s="14"/>
      <c r="C50" s="14"/>
      <c r="D50" s="25" t="s">
        <v>11</v>
      </c>
      <c r="E50" s="13"/>
      <c r="F50" s="13"/>
      <c r="G50" s="25" t="s">
        <v>12</v>
      </c>
      <c r="H50" s="12"/>
    </row>
    <row r="51" spans="1:8" ht="12.75">
      <c r="A51" s="28"/>
      <c r="B51" s="13"/>
      <c r="C51" s="15"/>
      <c r="D51" s="13"/>
      <c r="E51" s="13"/>
      <c r="F51" s="15"/>
      <c r="G51" s="26"/>
      <c r="H51" s="12"/>
    </row>
    <row r="52" spans="1:8" ht="12.75">
      <c r="A52" s="24" t="s">
        <v>13</v>
      </c>
      <c r="B52" s="13"/>
      <c r="C52" s="13"/>
      <c r="D52" s="13"/>
      <c r="E52" s="13"/>
      <c r="F52" s="13"/>
      <c r="G52" s="13"/>
      <c r="H52" s="12"/>
    </row>
    <row r="53" spans="1:8" ht="12.75">
      <c r="A53" s="16"/>
      <c r="B53" s="15"/>
      <c r="C53" s="15"/>
      <c r="D53" s="15"/>
      <c r="E53" s="15"/>
      <c r="F53" s="15"/>
      <c r="G53" s="15"/>
      <c r="H53" s="12"/>
    </row>
  </sheetData>
  <sheetProtection password="CF48" sheet="1" objects="1" scenarios="1"/>
  <mergeCells count="3">
    <mergeCell ref="E13:F13"/>
    <mergeCell ref="M4:P4"/>
    <mergeCell ref="M5:P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2002-04-08T21:41:03Z</cp:lastPrinted>
  <dcterms:created xsi:type="dcterms:W3CDTF">1999-12-09T14:32:02Z</dcterms:created>
  <dcterms:modified xsi:type="dcterms:W3CDTF">2017-11-02T14:28:07Z</dcterms:modified>
  <cp:category/>
  <cp:version/>
  <cp:contentType/>
  <cp:contentStatus/>
</cp:coreProperties>
</file>